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办公设备" sheetId="1" r:id="rId1"/>
  </sheets>
  <definedNames>
    <definedName name="_xlnm.Print_Titles" localSheetId="0">办公设备!$2:$2</definedName>
    <definedName name="_xlnm.Print_Area" localSheetId="0">办公设备!$A$1:$L$26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E48B9CF8FC13409E9E0334C11B659DAF" descr="Picture"/>
        <xdr:cNvPicPr/>
      </xdr:nvPicPr>
      <xdr:blipFill>
        <a:blip r:embed="rId1" cstate="print"/>
        <a:stretch>
          <a:fillRect/>
        </a:stretch>
      </xdr:blipFill>
      <xdr:spPr>
        <a:xfrm>
          <a:off x="7244715" y="4108450"/>
          <a:ext cx="876300" cy="1028700"/>
        </a:xfrm>
        <a:prstGeom prst="rect">
          <a:avLst/>
        </a:prstGeom>
        <a:ln>
          <a:prstDash val="solid"/>
        </a:ln>
      </xdr:spPr>
    </xdr:pic>
  </etc:cellImage>
  <etc:cellImage>
    <xdr:pic>
      <xdr:nvPicPr>
        <xdr:cNvPr id="2" name="ID_6774ABD662254140A8A8CA46FD6FE324" descr="Picture"/>
        <xdr:cNvPicPr/>
      </xdr:nvPicPr>
      <xdr:blipFill>
        <a:blip r:embed="rId2" cstate="print"/>
        <a:stretch>
          <a:fillRect/>
        </a:stretch>
      </xdr:blipFill>
      <xdr:spPr>
        <a:xfrm>
          <a:off x="7092315" y="2689225"/>
          <a:ext cx="1123950" cy="800100"/>
        </a:xfrm>
        <a:prstGeom prst="rect">
          <a:avLst/>
        </a:prstGeom>
        <a:ln>
          <a:prstDash val="solid"/>
        </a:ln>
      </xdr:spPr>
    </xdr:pic>
  </etc:cellImage>
  <etc:cellImage>
    <xdr:pic>
      <xdr:nvPicPr>
        <xdr:cNvPr id="198" name="ID_78335C2F04B24C4C98E76B2073A8B8D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974715" y="831850"/>
          <a:ext cx="6172200" cy="4762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8666FF3A9DE84E2480183B706F687EF1" descr="Picture"/>
        <xdr:cNvPicPr/>
      </xdr:nvPicPr>
      <xdr:blipFill>
        <a:blip r:embed="rId4" cstate="print"/>
        <a:stretch>
          <a:fillRect/>
        </a:stretch>
      </xdr:blipFill>
      <xdr:spPr>
        <a:xfrm>
          <a:off x="7168515" y="9998075"/>
          <a:ext cx="1028700" cy="1028700"/>
        </a:xfrm>
        <a:prstGeom prst="rect">
          <a:avLst/>
        </a:prstGeom>
        <a:ln>
          <a:prstDash val="solid"/>
        </a:ln>
      </xdr:spPr>
    </xdr:pic>
  </etc:cellImage>
  <etc:cellImage>
    <xdr:pic>
      <xdr:nvPicPr>
        <xdr:cNvPr id="5" name="ID_1EB6097933DD4E8FB6C192A11324C801" descr="Picture"/>
        <xdr:cNvPicPr/>
      </xdr:nvPicPr>
      <xdr:blipFill>
        <a:blip r:embed="rId5" cstate="print"/>
        <a:stretch>
          <a:fillRect/>
        </a:stretch>
      </xdr:blipFill>
      <xdr:spPr>
        <a:xfrm>
          <a:off x="7158990" y="7219950"/>
          <a:ext cx="1123950" cy="962025"/>
        </a:xfrm>
        <a:prstGeom prst="rect">
          <a:avLst/>
        </a:prstGeom>
        <a:ln>
          <a:prstDash val="solid"/>
        </a:ln>
      </xdr:spPr>
    </xdr:pic>
  </etc:cellImage>
  <etc:cellImage>
    <xdr:pic>
      <xdr:nvPicPr>
        <xdr:cNvPr id="4" name="ID_54010EEC6EF345A097D13D6889353DFB" descr="Picture"/>
        <xdr:cNvPicPr/>
      </xdr:nvPicPr>
      <xdr:blipFill>
        <a:blip r:embed="rId6" cstate="print"/>
        <a:stretch>
          <a:fillRect/>
        </a:stretch>
      </xdr:blipFill>
      <xdr:spPr>
        <a:xfrm>
          <a:off x="7225665" y="5680075"/>
          <a:ext cx="1028700" cy="1028700"/>
        </a:xfrm>
        <a:prstGeom prst="rect">
          <a:avLst/>
        </a:prstGeom>
        <a:ln>
          <a:prstDash val="solid"/>
        </a:ln>
      </xdr:spPr>
    </xdr:pic>
  </etc:cellImage>
  <etc:cellImage>
    <xdr:pic>
      <xdr:nvPicPr>
        <xdr:cNvPr id="10" name="ID_BFFCA835CFF7437CA703C94F712A4EB0" descr="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261350" y="11628120"/>
          <a:ext cx="1222375" cy="1227455"/>
        </a:xfrm>
        <a:prstGeom prst="rect">
          <a:avLst/>
        </a:prstGeom>
      </xdr:spPr>
    </xdr:pic>
  </etc:cellImage>
  <etc:cellImage>
    <xdr:pic>
      <xdr:nvPicPr>
        <xdr:cNvPr id="9" name="ID_001CE5BA67A843BAB949EF96EFB1C582" descr="7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255635" y="13317855"/>
          <a:ext cx="1394460" cy="1398270"/>
        </a:xfrm>
        <a:prstGeom prst="rect">
          <a:avLst/>
        </a:prstGeom>
      </xdr:spPr>
    </xdr:pic>
  </etc:cellImage>
  <etc:cellImage>
    <xdr:pic>
      <xdr:nvPicPr>
        <xdr:cNvPr id="7" name="ID_25A2181D07B34E8F907C3A62523A16F0" descr="0e124b5b-2f62-495c-a656-eaf7472554de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409815" y="14791690"/>
          <a:ext cx="6089650" cy="611124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<sst xmlns="http://schemas.openxmlformats.org/spreadsheetml/2006/main" count="72" uniqueCount="52">
  <si>
    <t>办公设备类</t>
  </si>
  <si>
    <t>序号</t>
  </si>
  <si>
    <t>物资类别</t>
  </si>
  <si>
    <t>物资名称</t>
  </si>
  <si>
    <t>规格型号</t>
  </si>
  <si>
    <t>推荐品牌</t>
  </si>
  <si>
    <t>单位</t>
  </si>
  <si>
    <t>数量</t>
  </si>
  <si>
    <t>不含税限价</t>
  </si>
  <si>
    <t>响应人不含税
报价</t>
  </si>
  <si>
    <t>小计</t>
  </si>
  <si>
    <t>参考图片</t>
  </si>
  <si>
    <t>响应人投标品牌</t>
  </si>
  <si>
    <t>13%含税限价</t>
  </si>
  <si>
    <t>含税合计</t>
  </si>
  <si>
    <t>电子电器设备类</t>
  </si>
  <si>
    <t>台式电脑</t>
  </si>
  <si>
    <t>屏幕尺寸：27英寸
规格：主机+27英寸显示器i5-14500HX 16G 512G SSD
分辨率：1920*1080
显卡类型：集成显卡</t>
  </si>
  <si>
    <t>联想，惠普，戴尔</t>
  </si>
  <si>
    <t>台</t>
  </si>
  <si>
    <t>笔记本电脑</t>
  </si>
  <si>
    <t>屏幕尺寸：14英寸
规格：R7-H255/16G/512G
分辨率：1920*1200
显卡类型：集成显卡（AMD Radeon 780M）</t>
  </si>
  <si>
    <t>彩色复印机</t>
  </si>
  <si>
    <t>产品类型：彩色数码复合机
规格：A3 打印/复印/扫描 20页/分钟（彩色/黑白同速）
分辨率：600*600dpi
内存：4GB</t>
  </si>
  <si>
    <t>东芝，柯尼卡美能达，佳能</t>
  </si>
  <si>
    <t>黑白复印机</t>
  </si>
  <si>
    <t>产品类型：黑白数码复合机
规格：A3 打印/复印/扫描 30页/分钟
分辨率：600*600dpi，600*2400dpi（平滑处理）
首页复印时间：约4.3秒</t>
  </si>
  <si>
    <t>部</t>
  </si>
  <si>
    <t>黑白打印机</t>
  </si>
  <si>
    <t>产品类型：A4黑白激光多功能一体机
规格：打印/复印/扫描 30页/分钟
分辨率：600*600dpi
双面打印：自动双面
进纸容量：250页</t>
  </si>
  <si>
    <t>东芝，佳能，惠普</t>
  </si>
  <si>
    <t>碎纸机</t>
  </si>
  <si>
    <t>产品类型：办公商用碎纸机
规格：5级保密 单次碎纸6张 连续碎纸10分钟
碎纸效果：米粒状（2*6mm）
纸箱容量：16L
可碎介质：纸，卡，回形针，订书针</t>
  </si>
  <si>
    <t>得力，科密，震旦、三木</t>
  </si>
  <si>
    <t>电视机</t>
  </si>
  <si>
    <t>屏幕尺寸：100英寸
规格：4K超高清 330Hz超高刷解码 4+128GB内存
分辨率：3840×2160
背光方式：LED（百吋类纸屏）
含可移动人字形落地支架、无线投屏器</t>
  </si>
  <si>
    <t>创维，TCL，海信</t>
  </si>
  <si>
    <t>屏幕尺寸：75英寸
规格：4K超高清 六重120Hz高刷 2+32GB内存
分辨率：3840×2160
背光方式：LED（直下式DLED）
含壁挂支架</t>
  </si>
  <si>
    <t>直饮机</t>
  </si>
  <si>
    <t>产品类型：商用直饮机
规格：反渗透RO过滤 加热制冷一体 高度不超过150cm
出水方式：一开一直饮（两出水口）
适用人数：20-50人
水箱容量：热胆20L</t>
  </si>
  <si>
    <t>碧丽、安吉尔、本源</t>
  </si>
  <si>
    <t>不含税合计</t>
  </si>
  <si>
    <t>税率</t>
  </si>
  <si>
    <t>注：</t>
  </si>
  <si>
    <t>1、对于采购人推荐品牌的物品，未填写报价拟选用品牌的，中标后从采购人推荐品牌中进行选择。</t>
  </si>
  <si>
    <t>2、暂定数量仅为参考数据，以采购人实际需要数量为准，分批次进行供货，采购人不保证期限内的最低采购数量或金额。</t>
  </si>
  <si>
    <t>3、含税总价中包含材料成本、运输费、包装费、安装费、劳务费、保险、利润、税金及涉及到该货物到场的一切费用。</t>
  </si>
  <si>
    <t>4、供应商按自身纳税身份选用1%、3%、13%税率报价</t>
  </si>
  <si>
    <t>响应人名称（加盖公章）：</t>
  </si>
  <si>
    <t xml:space="preserve">法定代表人或授权代理人签字：          </t>
  </si>
  <si>
    <t xml:space="preserve">                                                  </t>
  </si>
  <si>
    <t>日期：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</si>
</sst>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indexed="8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10"/>
      <color rgb="FF1D1007"/>
      <name val="微软雅黑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9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10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7" fillId="0" borderId="0">
      <alignment vertical="center"/>
    </xf>
    <xf numFmtId="0" fontId="18" fillId="3" borderId="12">
      <alignment vertical="center"/>
    </xf>
    <xf numFmtId="0" fontId="19" fillId="4" borderId="13">
      <alignment vertical="center"/>
    </xf>
    <xf numFmtId="0" fontId="20" fillId="4" borderId="12">
      <alignment vertical="center"/>
    </xf>
    <xf numFmtId="0" fontId="21" fillId="5" borderId="14">
      <alignment vertical="center"/>
    </xf>
    <xf numFmtId="0" fontId="22" fillId="0" borderId="15">
      <alignment vertical="center"/>
    </xf>
    <xf numFmtId="0" fontId="23" fillId="0" borderId="16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4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0" fontId="9" fillId="0" borderId="6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jpeg"/><Relationship Id="rId8" Type="http://schemas.openxmlformats.org/officeDocument/2006/relationships/image" Target="media/image8.jpeg"/><Relationship Id="rId7" Type="http://schemas.openxmlformats.org/officeDocument/2006/relationships/image" Target="media/image7.jpe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showOutlineSymbols="0" tabSelected="1" view="pageBreakPreview" zoomScale="115" zoomScaleNormal="85" workbookViewId="0">
      <selection activeCell="Q13" sqref="Q13"/>
    </sheetView>
  </sheetViews>
  <sheetFormatPr defaultColWidth="8.73333333333333" defaultRowHeight="13.5"/>
  <cols>
    <col min="1" max="1" width="4.45" style="2" customWidth="1"/>
    <col min="2" max="2" width="10" style="2" customWidth="1"/>
    <col min="3" max="3" width="8.75" style="2" customWidth="1"/>
    <col min="4" max="4" width="29.8833333333333" style="3" customWidth="1"/>
    <col min="5" max="5" width="17.6" style="3" customWidth="1"/>
    <col min="6" max="6" width="4.45" style="2" customWidth="1"/>
    <col min="7" max="7" width="4.78333333333333" style="2" customWidth="1"/>
    <col min="8" max="8" width="8.03333333333333" style="2" customWidth="1"/>
    <col min="9" max="9" width="11.85" style="4" customWidth="1"/>
    <col min="10" max="10" width="6.375" style="2" customWidth="1"/>
    <col min="11" max="11" width="16.8833333333333" style="3" customWidth="1"/>
    <col min="12" max="12" width="15.425" style="5" customWidth="1"/>
    <col min="13" max="13" width="12.175" style="2" hidden="1" customWidth="1"/>
    <col min="14" max="14" width="9.55833333333333" style="5" hidden="1" customWidth="1"/>
    <col min="15" max="16384" width="8.73333333333333" style="2" customWidth="1"/>
  </cols>
  <sheetData>
    <row r="1" ht="28.5" customHeight="1" spans="1:15">
      <c r="A1" s="6" t="s">
        <v>0</v>
      </c>
      <c r="B1" s="7"/>
      <c r="C1" s="7"/>
      <c r="D1" s="7"/>
      <c r="E1" s="7"/>
      <c r="F1" s="7"/>
      <c r="G1" s="7"/>
      <c r="H1" s="7"/>
      <c r="I1" s="8"/>
      <c r="J1" s="7"/>
      <c r="K1" s="7"/>
      <c r="L1" s="9"/>
    </row>
    <row r="2" s="1" customFormat="1" ht="33" spans="1:15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2" t="s">
        <v>13</v>
      </c>
      <c r="N2" s="13" t="s">
        <v>14</v>
      </c>
    </row>
    <row r="3" ht="120" customHeight="1" spans="1:15">
      <c r="A3" s="14">
        <v>1</v>
      </c>
      <c r="B3" s="14" t="s">
        <v>15</v>
      </c>
      <c r="C3" s="15" t="s">
        <v>16</v>
      </c>
      <c r="D3" s="16" t="s">
        <v>17</v>
      </c>
      <c r="E3" s="16" t="s">
        <v>18</v>
      </c>
      <c r="F3" s="14" t="s">
        <v>19</v>
      </c>
      <c r="G3" s="17">
        <v>1</v>
      </c>
      <c r="H3" s="18">
        <f>M3/1.13</f>
        <v>4424.77876106195</v>
      </c>
      <c r="I3" s="10"/>
      <c r="J3" s="19">
        <f>SUM(G3*I3)</f>
        <v>0</v>
      </c>
      <c r="K3" s="20" t="str">
        <f>_xlfn.DISPIMG("ID_78335C2F04B24C4C98E76B2073A8B8D1",1)</f>
        <v>=DISPIMG("ID_78335C2F04B24C4C98E76B2073A8B8D1",1)</v>
      </c>
      <c r="L3" s="16"/>
      <c r="M3" s="21">
        <v>5000</v>
      </c>
      <c r="N3" s="22">
        <f>M3*G3</f>
        <v>5000</v>
      </c>
      <c r="O3" s="23"/>
    </row>
    <row r="4" ht="120" customHeight="1" spans="1:15">
      <c r="A4" s="14">
        <v>2</v>
      </c>
      <c r="B4" s="24" t="s">
        <v>15</v>
      </c>
      <c r="C4" s="25" t="s">
        <v>20</v>
      </c>
      <c r="D4" s="26" t="s">
        <v>21</v>
      </c>
      <c r="E4" s="26" t="s">
        <v>18</v>
      </c>
      <c r="F4" s="24" t="s">
        <v>19</v>
      </c>
      <c r="G4" s="27">
        <v>2</v>
      </c>
      <c r="H4" s="18">
        <f t="shared" ref="H4:H11" si="0">M4/1.13</f>
        <v>6194.69026548673</v>
      </c>
      <c r="I4" s="28"/>
      <c r="J4" s="19">
        <f t="shared" ref="J4:J11" si="1">SUM(G4*I4)</f>
        <v>0</v>
      </c>
      <c r="K4" s="29" t="str">
        <f>_xlfn.DISPIMG("ID_6774ABD662254140A8A8CA46FD6FE324",1)</f>
        <v>=DISPIMG("ID_6774ABD662254140A8A8CA46FD6FE324",1)</v>
      </c>
      <c r="L4" s="26"/>
      <c r="M4" s="21">
        <v>7000</v>
      </c>
      <c r="N4" s="22">
        <f t="shared" ref="N4:N11" si="2">M4*G4</f>
        <v>14000</v>
      </c>
    </row>
    <row r="5" ht="120" customHeight="1" spans="1:15">
      <c r="A5" s="14">
        <v>3</v>
      </c>
      <c r="B5" s="17" t="s">
        <v>15</v>
      </c>
      <c r="C5" s="15" t="s">
        <v>22</v>
      </c>
      <c r="D5" s="30" t="s">
        <v>23</v>
      </c>
      <c r="E5" s="30" t="s">
        <v>24</v>
      </c>
      <c r="F5" s="17" t="s">
        <v>19</v>
      </c>
      <c r="G5" s="17">
        <v>1</v>
      </c>
      <c r="H5" s="18">
        <f t="shared" si="0"/>
        <v>11504.4247787611</v>
      </c>
      <c r="I5" s="31"/>
      <c r="J5" s="19">
        <f t="shared" si="1"/>
        <v>0</v>
      </c>
      <c r="K5" s="32" t="str">
        <f>_xlfn.DISPIMG("ID_E48B9CF8FC13409E9E0334C11B659DAF",1)</f>
        <v>=DISPIMG("ID_E48B9CF8FC13409E9E0334C11B659DAF",1)</v>
      </c>
      <c r="L5" s="30"/>
      <c r="M5" s="21">
        <v>13000</v>
      </c>
      <c r="N5" s="22">
        <f t="shared" si="2"/>
        <v>13000</v>
      </c>
    </row>
    <row r="6" ht="120" customHeight="1" spans="1:15">
      <c r="A6" s="14">
        <v>4</v>
      </c>
      <c r="B6" s="17" t="s">
        <v>15</v>
      </c>
      <c r="C6" s="15" t="s">
        <v>25</v>
      </c>
      <c r="D6" s="30" t="s">
        <v>26</v>
      </c>
      <c r="E6" s="30" t="s">
        <v>24</v>
      </c>
      <c r="F6" s="17" t="s">
        <v>27</v>
      </c>
      <c r="G6" s="17">
        <v>1</v>
      </c>
      <c r="H6" s="18">
        <f t="shared" si="0"/>
        <v>14159.2920353982</v>
      </c>
      <c r="I6" s="31"/>
      <c r="J6" s="19">
        <f t="shared" si="1"/>
        <v>0</v>
      </c>
      <c r="K6" s="32" t="str">
        <f>_xlfn.DISPIMG("ID_54010EEC6EF345A097D13D6889353DFB",1)</f>
        <v>=DISPIMG("ID_54010EEC6EF345A097D13D6889353DFB",1)</v>
      </c>
      <c r="L6" s="30"/>
      <c r="M6" s="21">
        <v>16000</v>
      </c>
      <c r="N6" s="22">
        <f t="shared" si="2"/>
        <v>16000</v>
      </c>
      <c r="O6" s="23"/>
    </row>
    <row r="7" ht="120" customHeight="1" spans="1:15">
      <c r="A7" s="14">
        <v>5</v>
      </c>
      <c r="B7" s="17" t="s">
        <v>15</v>
      </c>
      <c r="C7" s="15" t="s">
        <v>28</v>
      </c>
      <c r="D7" s="30" t="s">
        <v>29</v>
      </c>
      <c r="E7" s="30" t="s">
        <v>30</v>
      </c>
      <c r="F7" s="17" t="s">
        <v>19</v>
      </c>
      <c r="G7" s="17">
        <v>2</v>
      </c>
      <c r="H7" s="18">
        <f t="shared" si="0"/>
        <v>1769.91150442478</v>
      </c>
      <c r="I7" s="31"/>
      <c r="J7" s="19">
        <f t="shared" si="1"/>
        <v>0</v>
      </c>
      <c r="K7" s="32" t="str">
        <f>_xlfn.DISPIMG("ID_1EB6097933DD4E8FB6C192A11324C801",1)</f>
        <v>=DISPIMG("ID_1EB6097933DD4E8FB6C192A11324C801",1)</v>
      </c>
      <c r="L7" s="30"/>
      <c r="M7" s="21">
        <v>2000</v>
      </c>
      <c r="N7" s="22">
        <f t="shared" si="2"/>
        <v>4000</v>
      </c>
      <c r="O7" s="23"/>
    </row>
    <row r="8" ht="137" customHeight="1" spans="1:15">
      <c r="A8" s="14">
        <v>6</v>
      </c>
      <c r="B8" s="17" t="s">
        <v>15</v>
      </c>
      <c r="C8" s="15" t="s">
        <v>31</v>
      </c>
      <c r="D8" s="30" t="s">
        <v>32</v>
      </c>
      <c r="E8" s="30" t="s">
        <v>33</v>
      </c>
      <c r="F8" s="17" t="s">
        <v>19</v>
      </c>
      <c r="G8" s="17">
        <v>3</v>
      </c>
      <c r="H8" s="18">
        <f t="shared" si="0"/>
        <v>707.964601769912</v>
      </c>
      <c r="I8" s="17"/>
      <c r="J8" s="19">
        <f t="shared" si="1"/>
        <v>0</v>
      </c>
      <c r="K8" s="32" t="str">
        <f>_xlfn.DISPIMG("ID_8666FF3A9DE84E2480183B706F687EF1",1)</f>
        <v>=DISPIMG("ID_8666FF3A9DE84E2480183B706F687EF1",1)</v>
      </c>
      <c r="L8" s="30"/>
      <c r="M8" s="21">
        <v>800</v>
      </c>
      <c r="N8" s="22">
        <f t="shared" si="2"/>
        <v>2400</v>
      </c>
    </row>
    <row r="9" ht="120" customHeight="1" spans="1:15">
      <c r="A9" s="14">
        <v>7</v>
      </c>
      <c r="B9" s="17" t="s">
        <v>15</v>
      </c>
      <c r="C9" s="15" t="s">
        <v>34</v>
      </c>
      <c r="D9" s="30" t="s">
        <v>35</v>
      </c>
      <c r="E9" s="30" t="s">
        <v>36</v>
      </c>
      <c r="F9" s="17" t="s">
        <v>19</v>
      </c>
      <c r="G9" s="17">
        <v>1</v>
      </c>
      <c r="H9" s="18">
        <f t="shared" si="0"/>
        <v>8849.55752212389</v>
      </c>
      <c r="I9" s="17"/>
      <c r="J9" s="19">
        <f t="shared" si="1"/>
        <v>0</v>
      </c>
      <c r="K9" s="32" t="str">
        <f>_xlfn.DISPIMG("ID_BFFCA835CFF7437CA703C94F712A4EB0",1)</f>
        <v>=DISPIMG("ID_BFFCA835CFF7437CA703C94F712A4EB0",1)</v>
      </c>
      <c r="L9" s="30"/>
      <c r="M9" s="21">
        <v>10000</v>
      </c>
      <c r="N9" s="22">
        <f t="shared" si="2"/>
        <v>10000</v>
      </c>
    </row>
    <row r="10" ht="123" customHeight="1" spans="1:15">
      <c r="A10" s="14">
        <v>8</v>
      </c>
      <c r="B10" s="17" t="s">
        <v>15</v>
      </c>
      <c r="C10" s="15" t="s">
        <v>34</v>
      </c>
      <c r="D10" s="30" t="s">
        <v>37</v>
      </c>
      <c r="E10" s="30" t="s">
        <v>36</v>
      </c>
      <c r="F10" s="17" t="s">
        <v>19</v>
      </c>
      <c r="G10" s="17">
        <v>1</v>
      </c>
      <c r="H10" s="18">
        <f t="shared" si="0"/>
        <v>4424.77876106195</v>
      </c>
      <c r="I10" s="17"/>
      <c r="J10" s="19">
        <f t="shared" si="1"/>
        <v>0</v>
      </c>
      <c r="K10" s="32" t="str">
        <f>_xlfn.DISPIMG("ID_001CE5BA67A843BAB949EF96EFB1C582",1)</f>
        <v>=DISPIMG("ID_001CE5BA67A843BAB949EF96EFB1C582",1)</v>
      </c>
      <c r="L10" s="30"/>
      <c r="M10" s="21">
        <v>5000</v>
      </c>
      <c r="N10" s="22">
        <f t="shared" si="2"/>
        <v>5000</v>
      </c>
    </row>
    <row r="11" ht="155" customHeight="1" spans="1:15">
      <c r="A11" s="14">
        <v>9</v>
      </c>
      <c r="B11" s="17" t="s">
        <v>15</v>
      </c>
      <c r="C11" s="15" t="s">
        <v>38</v>
      </c>
      <c r="D11" s="30" t="s">
        <v>39</v>
      </c>
      <c r="E11" s="30" t="s">
        <v>40</v>
      </c>
      <c r="F11" s="17" t="s">
        <v>19</v>
      </c>
      <c r="G11" s="17">
        <v>1</v>
      </c>
      <c r="H11" s="18">
        <f t="shared" si="0"/>
        <v>5309.73451327434</v>
      </c>
      <c r="I11" s="17"/>
      <c r="J11" s="19">
        <f t="shared" si="1"/>
        <v>0</v>
      </c>
      <c r="K11" s="32" t="str">
        <f>_xlfn.DISPIMG("ID_25A2181D07B34E8F907C3A62523A16F0",1)</f>
        <v>=DISPIMG("ID_25A2181D07B34E8F907C3A62523A16F0",1)</v>
      </c>
      <c r="L11" s="30"/>
      <c r="M11" s="21">
        <v>6000</v>
      </c>
      <c r="N11" s="22">
        <f t="shared" si="2"/>
        <v>6000</v>
      </c>
    </row>
    <row r="12" ht="35" customHeight="1" spans="1:15">
      <c r="A12" s="31"/>
      <c r="B12" s="33" t="s">
        <v>41</v>
      </c>
      <c r="C12" s="34"/>
      <c r="D12" s="34"/>
      <c r="E12" s="34"/>
      <c r="F12" s="34"/>
      <c r="G12" s="34"/>
      <c r="H12" s="35"/>
      <c r="I12" s="36">
        <f>SUM(J3:J11)</f>
        <v>0</v>
      </c>
      <c r="J12" s="37"/>
      <c r="K12" s="31"/>
      <c r="L12" s="38"/>
      <c r="M12" s="12"/>
      <c r="N12" s="5">
        <f>SUM(N3:N11)</f>
        <v>75400</v>
      </c>
    </row>
    <row r="13" ht="35" customHeight="1" spans="1:15">
      <c r="A13" s="31"/>
      <c r="B13" s="33" t="s">
        <v>42</v>
      </c>
      <c r="C13" s="34"/>
      <c r="D13" s="34"/>
      <c r="E13" s="34"/>
      <c r="F13" s="34"/>
      <c r="G13" s="34"/>
      <c r="H13" s="35"/>
      <c r="I13" s="39"/>
      <c r="J13" s="40"/>
      <c r="K13" s="31"/>
      <c r="L13" s="38"/>
      <c r="M13" s="12"/>
    </row>
    <row r="14" ht="35" customHeight="1" spans="1:15">
      <c r="A14" s="31"/>
      <c r="B14" s="33" t="s">
        <v>14</v>
      </c>
      <c r="C14" s="34"/>
      <c r="D14" s="34"/>
      <c r="E14" s="34"/>
      <c r="F14" s="34"/>
      <c r="G14" s="34"/>
      <c r="H14" s="35"/>
      <c r="I14" s="36">
        <f>I12*(1+I13)</f>
        <v>0</v>
      </c>
      <c r="J14" s="37"/>
      <c r="K14" s="31"/>
      <c r="L14" s="38"/>
      <c r="M14" s="12"/>
    </row>
    <row r="15" spans="1:15">
      <c r="A15" s="2" t="s">
        <v>43</v>
      </c>
    </row>
    <row r="16" spans="1:15">
      <c r="A16" s="2" t="s">
        <v>44</v>
      </c>
    </row>
    <row r="17" spans="1:1">
      <c r="A17" s="2" t="s">
        <v>45</v>
      </c>
    </row>
    <row r="18" spans="1:1">
      <c r="A18" s="2" t="s">
        <v>46</v>
      </c>
    </row>
    <row r="19" spans="1:1">
      <c r="A19" s="2" t="s">
        <v>47</v>
      </c>
    </row>
    <row r="22" spans="1:1">
      <c r="A22" s="2" t="s">
        <v>48</v>
      </c>
    </row>
    <row r="24" spans="1:1">
      <c r="A24" s="2" t="s">
        <v>49</v>
      </c>
    </row>
    <row r="25" spans="1:1">
      <c r="A25" s="2" t="s">
        <v>50</v>
      </c>
    </row>
    <row r="26" spans="1:1">
      <c r="A26" s="2" t="s">
        <v>51</v>
      </c>
    </row>
  </sheetData>
  <mergeCells count="7">
    <mergeCell ref="A1:L1"/>
    <mergeCell ref="B12:H12"/>
    <mergeCell ref="I12:J12"/>
    <mergeCell ref="B13:H13"/>
    <mergeCell ref="I13:J13"/>
    <mergeCell ref="B14:H14"/>
    <mergeCell ref="I14:J14"/>
  </mergeCells>
  <pageMargins left="0.700694444444445" right="0.700694444444445" top="0.751388888888889" bottom="0.751388888888889" header="0.298611111111111" footer="0.298611111111111"/>
  <pageSetup paperSize="9" scale="6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28414</dc:creator>
  <cp:lastModifiedBy>六便士</cp:lastModifiedBy>
  <dcterms:created xsi:type="dcterms:W3CDTF">2026-09-03T14:19:00Z</dcterms:created>
  <dcterms:modified xsi:type="dcterms:W3CDTF">2026-10-20T02:10:53Z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6A43A3F3B2E64167BB4F33F60A47E67D_13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